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Backup\wasteofcash\Spreadsheets\"/>
    </mc:Choice>
  </mc:AlternateContent>
  <xr:revisionPtr revIDLastSave="0" documentId="13_ncr:1_{E0739BAF-5B0B-4AD2-BB27-F76DAD2C8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Suppliers" sheetId="2" r:id="rId2"/>
    <sheet name="Instructions" sheetId="3" r:id="rId3"/>
  </sheets>
  <definedNames>
    <definedName name="CCCharge">OFFSET(Suppliers!$R$1,1,0,COUNTA(Suppliers!$R:$R)-1,1)</definedName>
    <definedName name="Data_Table">OFFSET(Suppliers!$A$1,1,0,COUNTA(Suppliers!$A:$A)-1,COUNTA(Suppliers!$1:$1))</definedName>
    <definedName name="GS1D">OFFSET(Suppliers!$D$1,1,0,COUNTA(Suppliers!$D:$D)-1,1)</definedName>
    <definedName name="GS1Q">OFFSET(Suppliers!$C$1,1,0,COUNTA(Suppliers!$C:$C)-1,1)</definedName>
    <definedName name="GS1R">OFFSET(Suppliers!$B$1,1,0,COUNTA(Suppliers!$B:$B)-1,1)</definedName>
    <definedName name="GS2D">OFFSET(Suppliers!$G$1,1,0,COUNTA(Suppliers!$G:$G)-1,1)</definedName>
    <definedName name="GS2Q">OFFSET(Suppliers!$F$1,1,0,COUNTA(Suppliers!$F:$F)-1,1)</definedName>
    <definedName name="GS2R">OFFSET(Suppliers!$E$1,1,0,COUNTA(Suppliers!$E:$E)-1,1)</definedName>
    <definedName name="GS3D">OFFSET(Suppliers!$J$1,1,0,COUNTA(Suppliers!$J:$J)-1,1)</definedName>
    <definedName name="GS3Q">OFFSET(Suppliers!$I$1,1,0,COUNTA(Suppliers!$I:$I)-1,1)</definedName>
    <definedName name="GS3R">OFFSET(Suppliers!$H$1,1,0,COUNTA(Suppliers!$H:$H)-1,1)</definedName>
    <definedName name="GS4D">OFFSET(Suppliers!$M$1,1,0,COUNTA(Suppliers!$M:$M)-1,1)</definedName>
    <definedName name="GS4Q">OFFSET(Suppliers!$L$1,1,0,COUNTA(Suppliers!$L:$L)-1,1)</definedName>
    <definedName name="GS4R">OFFSET(Suppliers!$K$1,1,0,COUNTA(Suppliers!$K:$K)-1,1)</definedName>
    <definedName name="GS5D">OFFSET(Suppliers!$P$1,1,0,COUNTA(Suppliers!$P:$P)-1,1)</definedName>
    <definedName name="GS5Q">OFFSET(Suppliers!$O$1,1,0,COUNTA(Suppliers!$O:$O)-1,1)</definedName>
    <definedName name="GS5R">OFFSET(Suppliers!$N$1,1,0,COUNTA(Suppliers!$N:$N)-1,1)</definedName>
    <definedName name="GSupply">OFFSET(Suppliers!$Q$1,1,0,COUNTA(Suppliers!$Q:$Q)-1,1)</definedName>
    <definedName name="SupplierNames">OFFSET(Suppliers!$A$1,1,0,COUNTA(Suppliers!$A:$A)-1,1)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1" l="1"/>
  <c r="D12" i="1" l="1"/>
  <c r="E12" i="1" s="1"/>
  <c r="F12" i="1" l="1"/>
  <c r="G12" i="1" s="1"/>
  <c r="H12" i="1"/>
  <c r="B32" i="1"/>
  <c r="B31" i="1"/>
  <c r="B30" i="1"/>
  <c r="B25" i="1"/>
  <c r="B24" i="1"/>
  <c r="B23" i="1"/>
  <c r="D8" i="1"/>
  <c r="E8" i="1" s="1"/>
  <c r="D7" i="1"/>
  <c r="E7" i="1" s="1"/>
  <c r="D6" i="1"/>
  <c r="E6" i="1" s="1"/>
  <c r="B22" i="1" l="1"/>
  <c r="D4" i="1" l="1"/>
  <c r="E4" i="1" s="1"/>
  <c r="B21" i="1" l="1"/>
  <c r="D5" i="1" l="1"/>
  <c r="E5" i="1" s="1"/>
  <c r="B29" i="1"/>
  <c r="B28" i="1"/>
  <c r="B4" i="1" s="1"/>
  <c r="F4" i="1" l="1"/>
  <c r="H4" i="1"/>
  <c r="B5" i="1"/>
  <c r="H5" i="1" s="1"/>
  <c r="B6" i="1" l="1"/>
  <c r="F5" i="1"/>
  <c r="F6" i="1" l="1"/>
  <c r="H6" i="1"/>
  <c r="B7" i="1"/>
  <c r="F7" i="1" l="1"/>
  <c r="G7" i="1" s="1"/>
  <c r="H7" i="1"/>
  <c r="B8" i="1"/>
  <c r="F8" i="1" l="1"/>
  <c r="G8" i="1" s="1"/>
  <c r="H8" i="1"/>
  <c r="B9" i="1"/>
  <c r="G5" i="1"/>
  <c r="G4" i="1"/>
  <c r="F9" i="1" l="1"/>
  <c r="F14" i="1" s="1"/>
  <c r="G6" i="1" l="1"/>
  <c r="H9" i="1" l="1"/>
  <c r="H14" i="1" s="1"/>
  <c r="I14" i="1" s="1"/>
  <c r="G9" i="1"/>
  <c r="G14" i="1" s="1"/>
</calcChain>
</file>

<file path=xl/sharedStrings.xml><?xml version="1.0" encoding="utf-8"?>
<sst xmlns="http://schemas.openxmlformats.org/spreadsheetml/2006/main" count="152" uniqueCount="149">
  <si>
    <t>Step 1</t>
  </si>
  <si>
    <t>Step 2</t>
  </si>
  <si>
    <t>GST</t>
  </si>
  <si>
    <t>Step 3</t>
  </si>
  <si>
    <t>Step 4</t>
  </si>
  <si>
    <t>Step 5</t>
  </si>
  <si>
    <t>Total</t>
  </si>
  <si>
    <t>Days</t>
  </si>
  <si>
    <t>Totals</t>
  </si>
  <si>
    <t>Daily supply charge</t>
  </si>
  <si>
    <t>GST %</t>
  </si>
  <si>
    <t>Gas</t>
  </si>
  <si>
    <t>MJ</t>
  </si>
  <si>
    <t>Total MJ</t>
  </si>
  <si>
    <t>Step 1 Daily</t>
  </si>
  <si>
    <t>Step 1 Quarterly</t>
  </si>
  <si>
    <t>Rate Ex</t>
  </si>
  <si>
    <t>Total Ex</t>
  </si>
  <si>
    <t>Total Inc</t>
  </si>
  <si>
    <t>Gas + Supply Totals</t>
  </si>
  <si>
    <t>Rate Inc</t>
  </si>
  <si>
    <t>Step 2 Daily</t>
  </si>
  <si>
    <t>Step 3 Daily</t>
  </si>
  <si>
    <t>Step 4 Daily</t>
  </si>
  <si>
    <t>Step 2 Quarterly</t>
  </si>
  <si>
    <t>Step 3 Quarterly</t>
  </si>
  <si>
    <t>Name</t>
  </si>
  <si>
    <t>G S1 Q</t>
  </si>
  <si>
    <t>G S1 R</t>
  </si>
  <si>
    <t>G S2 R</t>
  </si>
  <si>
    <t>G S2 Q</t>
  </si>
  <si>
    <t>G S3 R</t>
  </si>
  <si>
    <t>G S3 Q</t>
  </si>
  <si>
    <t>G Supply</t>
  </si>
  <si>
    <t>Step 4 Quarterly</t>
  </si>
  <si>
    <t>Step 5 Quarterly</t>
  </si>
  <si>
    <t>Step 5 Daily</t>
  </si>
  <si>
    <t>CC Charge</t>
  </si>
  <si>
    <t>With CC Charge</t>
  </si>
  <si>
    <t>G S1 D</t>
  </si>
  <si>
    <t>G S2 D</t>
  </si>
  <si>
    <t>G S3 D</t>
  </si>
  <si>
    <t>Supplier(pick one):</t>
  </si>
  <si>
    <t>Go to suppliers tab and on a new row fill out a new supplier.</t>
  </si>
  <si>
    <t>Name = Company – Plan name</t>
  </si>
  <si>
    <t>OR (fill 0’s for things that do not apply)</t>
  </si>
  <si>
    <t>Repeat for steps 1-5, if supplier only has 3 brackets set bracket 3 to a large number eg 100000.</t>
  </si>
  <si>
    <t>CC Charge = any credit fee</t>
  </si>
  <si>
    <t>On Main tab at bottom fill in red writing in yellow sections.</t>
  </si>
  <si>
    <t>Select your supplier from drop down at top.</t>
  </si>
  <si>
    <t>Blue writing should be auto populated from Suppliers details on Supplier tab.</t>
  </si>
  <si>
    <t>Alinta Fair Go Solar 0/10</t>
  </si>
  <si>
    <t>2014 Energy Australia Summer 17/13</t>
  </si>
  <si>
    <t>2014 Energy Australia Winter 17/13</t>
  </si>
  <si>
    <t>2015 Energy Australia Summer 21/21</t>
  </si>
  <si>
    <t>2015 Energy Australia Winter 21/21</t>
  </si>
  <si>
    <t>2014 Lumo 12</t>
  </si>
  <si>
    <t>2015 Lumo 12</t>
  </si>
  <si>
    <t>2014 Momentum +2 DD</t>
  </si>
  <si>
    <t>2015 Momentum +2 DD</t>
  </si>
  <si>
    <t>2014 Origin eSaver 15/11 +1 DD</t>
  </si>
  <si>
    <t>2015 Origin eSaver 16/11</t>
  </si>
  <si>
    <t>2014 Diamond Summer +3 DD(Monthly)</t>
  </si>
  <si>
    <t>2014 Diamond Winter +3 DD(Monthly)</t>
  </si>
  <si>
    <t>2014 Diamond Solar</t>
  </si>
  <si>
    <t>2014 Alinta Fair Go 15/10</t>
  </si>
  <si>
    <t>2015 Alinta Fair Go 20/10</t>
  </si>
  <si>
    <t>2015 Simply Energy Save Online 20/10</t>
  </si>
  <si>
    <t>2015 Qenergy + $5.50 inc GST Fee</t>
  </si>
  <si>
    <t>2015 AGL Summer Select 12/10 +2 Dual</t>
  </si>
  <si>
    <t>2015 AGL Winter Select 12/10 +2 Dual</t>
  </si>
  <si>
    <t>2015 Diamond 3 +3 DD(Monthly)</t>
  </si>
  <si>
    <t>2015 Origin Maximiser 16/12</t>
  </si>
  <si>
    <t>(2015)-----------------------------</t>
  </si>
  <si>
    <t>(2014)-----------------------------</t>
  </si>
  <si>
    <t>G S4  R</t>
  </si>
  <si>
    <t>G S4 Q</t>
  </si>
  <si>
    <t>G S4 D</t>
  </si>
  <si>
    <t>G S5 R</t>
  </si>
  <si>
    <t>G S5 Q</t>
  </si>
  <si>
    <t>G S5 D</t>
  </si>
  <si>
    <t>2016 Alinta Fair Go 20/10</t>
  </si>
  <si>
    <t>2016 Momentum Smile</t>
  </si>
  <si>
    <t>2016 Qenergy</t>
  </si>
  <si>
    <t>2016 Energy Australia 22/17</t>
  </si>
  <si>
    <t>2016 Simply Energy 15/15</t>
  </si>
  <si>
    <t>2016 Red Energy 10</t>
  </si>
  <si>
    <t>2016 Lumo 12</t>
  </si>
  <si>
    <t>2016 Diamond (Monthly) 7 +3DD</t>
  </si>
  <si>
    <t>2016 Origin Saver 16/10 +2 DD</t>
  </si>
  <si>
    <t>2016 AGL Winter Select 15/10 +2 dual</t>
  </si>
  <si>
    <t>2016 AGL Summer Select 15/10 +2 dual</t>
  </si>
  <si>
    <t>(2016)-----------------------------</t>
  </si>
  <si>
    <t>2016 Power Direct $5 CC</t>
  </si>
  <si>
    <t>2016 Urth Energy</t>
  </si>
  <si>
    <t>(2017)----------------------------</t>
  </si>
  <si>
    <t>2017 AGL</t>
  </si>
  <si>
    <t>2017 Alinta</t>
  </si>
  <si>
    <t>2017 Origin</t>
  </si>
  <si>
    <t>2017 Lumo</t>
  </si>
  <si>
    <t>2017 SimplyEnergy</t>
  </si>
  <si>
    <t>2017 Sanctuary</t>
  </si>
  <si>
    <t>2017 PacificHydro</t>
  </si>
  <si>
    <t>(2018)----------------------------</t>
  </si>
  <si>
    <t>(2019)-----------------------------</t>
  </si>
  <si>
    <t>AGL Savers 2018</t>
  </si>
  <si>
    <t>AGL Essentials 2018</t>
  </si>
  <si>
    <t>Alinta 25/12 2018</t>
  </si>
  <si>
    <t>SimplyEnergy 18/15 2018</t>
  </si>
  <si>
    <t>SimplyEnergy 20/16 2018</t>
  </si>
  <si>
    <t>Origin Maximizer 2018</t>
  </si>
  <si>
    <t>Momentum 2018</t>
  </si>
  <si>
    <t>Lumo Advantage Premium 2018</t>
  </si>
  <si>
    <t>Alinta 2019</t>
  </si>
  <si>
    <t>Simply Energy 2019</t>
  </si>
  <si>
    <t>Origin 2019 Max Saver</t>
  </si>
  <si>
    <t>AGL 2019 Essentials Plus</t>
  </si>
  <si>
    <t>Origin 2019 Solar Boost</t>
  </si>
  <si>
    <t>Momentum 2019</t>
  </si>
  <si>
    <t>Lumo 2019</t>
  </si>
  <si>
    <t>AGL 2019 Essentials Savers</t>
  </si>
  <si>
    <t>If you want more details expand groups on left with "+" or top or click "1", "2" or "3" at top left.</t>
  </si>
  <si>
    <t>To add a new plan:</t>
  </si>
  <si>
    <t>Basic usage:</t>
  </si>
  <si>
    <t>(2020)------------------------------</t>
  </si>
  <si>
    <t>Origin 2020 Max Saver</t>
  </si>
  <si>
    <t>Origin 2020 Solar Boost</t>
  </si>
  <si>
    <t>Alinta 2020</t>
  </si>
  <si>
    <t>Lumo 2020</t>
  </si>
  <si>
    <t>Simply Energy 2020</t>
  </si>
  <si>
    <t>Momentum 2020</t>
  </si>
  <si>
    <t>Origin 2020 Update</t>
  </si>
  <si>
    <t>AGL Essentials 2020</t>
  </si>
  <si>
    <t>Click Flora Plus</t>
  </si>
  <si>
    <t>Click Flora Solar</t>
  </si>
  <si>
    <t>GloEnergy</t>
  </si>
  <si>
    <t>EnergyLocals</t>
  </si>
  <si>
    <t>AGL Solar Savers 2020</t>
  </si>
  <si>
    <t>AGL Solar Custom 2020</t>
  </si>
  <si>
    <t>(2021)------------------------------</t>
  </si>
  <si>
    <t>Click Jarrah 2021</t>
  </si>
  <si>
    <t>Origin Flexi 21 2021</t>
  </si>
  <si>
    <t>Origin Solar Boost 12 2021</t>
  </si>
  <si>
    <t>SimplyEnergy Gas 2021</t>
  </si>
  <si>
    <t>G S1 Q = if supplier has step 1 as first “1000kWh a quarter/month”, enter 1000</t>
  </si>
  <si>
    <t>G S1 D = if supplier has step 1 as “3.2877kWh/day”, enter 3.2877</t>
  </si>
  <si>
    <t>G Supply = Supply charge per day in dollars eg 75.8c is 0.758</t>
  </si>
  <si>
    <t>G S1 R = Gas step 1 rate in dollars. Eg 29c is 0.29</t>
  </si>
  <si>
    <t>Prices in table are INC GST!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</si>
</sst>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0" fontId="2" fillId="0" borderId="6" xfId="0" applyFont="1" applyBorder="1"/>
    <xf numFmtId="0" fontId="2" fillId="0" borderId="8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2" fillId="0" borderId="6" xfId="0" applyFont="1" applyBorder="1" applyAlignment="1">
      <alignment horizontal="right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3" borderId="3" xfId="0" applyFont="1" applyFill="1" applyBorder="1"/>
    <xf numFmtId="0" fontId="2" fillId="3" borderId="4" xfId="0" applyFont="1" applyFill="1" applyBorder="1"/>
    <xf numFmtId="0" fontId="1" fillId="3" borderId="5" xfId="0" applyFont="1" applyFill="1" applyBorder="1"/>
    <xf numFmtId="0" fontId="2" fillId="3" borderId="11" xfId="0" applyFont="1" applyFill="1" applyBorder="1"/>
    <xf numFmtId="0" fontId="6" fillId="2" borderId="10" xfId="0" applyFont="1" applyFill="1" applyBorder="1"/>
    <xf numFmtId="164" fontId="2" fillId="0" borderId="0" xfId="0" applyNumberFormat="1" applyFont="1"/>
    <xf numFmtId="0" fontId="4" fillId="0" borderId="0" xfId="0" applyFont="1" applyAlignment="1">
      <alignment horizontal="right"/>
    </xf>
    <xf numFmtId="0" fontId="2" fillId="6" borderId="6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5" borderId="8" xfId="0" applyNumberFormat="1" applyFill="1" applyBorder="1" applyAlignment="1">
      <alignment vertical="center"/>
    </xf>
    <xf numFmtId="165" fontId="1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2" fillId="6" borderId="6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7" borderId="7" xfId="0" applyFont="1" applyFill="1" applyBorder="1"/>
    <xf numFmtId="0" fontId="3" fillId="0" borderId="8" xfId="0" applyFont="1" applyFill="1" applyBorder="1"/>
    <xf numFmtId="164" fontId="3" fillId="0" borderId="8" xfId="0" applyNumberFormat="1" applyFont="1" applyFill="1" applyBorder="1"/>
    <xf numFmtId="164" fontId="2" fillId="0" borderId="8" xfId="0" applyNumberFormat="1" applyFont="1" applyFill="1" applyBorder="1"/>
    <xf numFmtId="0" fontId="0" fillId="0" borderId="2" xfId="0" applyFont="1" applyBorder="1"/>
    <xf numFmtId="0" fontId="0" fillId="0" borderId="6" xfId="0" applyFont="1" applyBorder="1" applyAlignment="1">
      <alignment horizontal="right"/>
    </xf>
    <xf numFmtId="0" fontId="0" fillId="0" borderId="1" xfId="0" applyFont="1" applyBorder="1"/>
    <xf numFmtId="164" fontId="0" fillId="0" borderId="1" xfId="0" applyNumberFormat="1" applyFont="1" applyBorder="1"/>
    <xf numFmtId="164" fontId="0" fillId="0" borderId="0" xfId="0" applyNumberFormat="1" applyFont="1" applyAlignment="1">
      <alignment horizontal="right"/>
    </xf>
    <xf numFmtId="164" fontId="0" fillId="0" borderId="8" xfId="0" applyNumberFormat="1" applyFont="1" applyFill="1" applyBorder="1"/>
    <xf numFmtId="0" fontId="0" fillId="8" borderId="9" xfId="0" applyFont="1" applyFill="1" applyBorder="1"/>
    <xf numFmtId="0" fontId="0" fillId="5" borderId="8" xfId="0" applyFont="1" applyFill="1" applyBorder="1" applyAlignment="1">
      <alignment vertical="center"/>
    </xf>
    <xf numFmtId="164" fontId="0" fillId="7" borderId="8" xfId="0" applyNumberFormat="1" applyFont="1" applyFill="1" applyBorder="1"/>
    <xf numFmtId="0" fontId="9" fillId="0" borderId="0" xfId="0" applyFont="1" applyFill="1" applyBorder="1"/>
    <xf numFmtId="164" fontId="0" fillId="9" borderId="8" xfId="0" applyNumberFormat="1" applyFont="1" applyFill="1" applyBorder="1"/>
    <xf numFmtId="164" fontId="0" fillId="0" borderId="0" xfId="0" applyNumberFormat="1" applyFont="1"/>
    <xf numFmtId="0" fontId="2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EFE7"/>
      <color rgb="FFFFF9E7"/>
      <color rgb="FFFFF5D5"/>
      <color rgb="FFFFFAEB"/>
      <color rgb="FFFFFEF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pane ySplit="1" topLeftCell="A2" activePane="bottomLeft" state="frozen"/>
      <selection pane="bottomLeft" activeCell="B1" sqref="B1"/>
    </sheetView>
  </sheetViews>
  <sheetFormatPr defaultRowHeight="15" outlineLevelRow="2" outlineLevelCol="1" x14ac:dyDescent="0.25"/>
  <cols>
    <col min="1" max="1" width="24.7109375" customWidth="1"/>
    <col min="2" max="2" width="29" customWidth="1"/>
    <col min="3" max="3" width="11.5703125" customWidth="1"/>
    <col min="4" max="4" width="12.140625" style="5" customWidth="1"/>
    <col min="5" max="5" width="11.7109375" customWidth="1"/>
    <col min="6" max="6" width="9.5703125" customWidth="1"/>
    <col min="7" max="7" width="12.140625" customWidth="1"/>
    <col min="8" max="8" width="14.85546875" style="5" customWidth="1"/>
    <col min="9" max="9" width="15.5703125" customWidth="1" outlineLevel="1"/>
  </cols>
  <sheetData>
    <row r="1" spans="1:9" s="13" customFormat="1" ht="25.5" customHeight="1" thickBot="1" x14ac:dyDescent="0.3">
      <c r="A1" s="12" t="s">
        <v>42</v>
      </c>
      <c r="B1" s="14" t="s">
        <v>143</v>
      </c>
      <c r="F1" s="25"/>
      <c r="G1" s="13" t="s">
        <v>37</v>
      </c>
      <c r="H1" s="45">
        <f ca="1">VLOOKUP(B1,Data_Table,COLUMN(CCCharge),FALSE)</f>
        <v>0</v>
      </c>
    </row>
    <row r="2" spans="1:9" ht="15.75" thickBot="1" x14ac:dyDescent="0.3">
      <c r="D2"/>
      <c r="E2" s="5"/>
      <c r="H2"/>
      <c r="I2" s="5"/>
    </row>
    <row r="3" spans="1:9" s="2" customFormat="1" ht="15.75" customHeight="1" thickBot="1" x14ac:dyDescent="0.3">
      <c r="A3" s="44" t="s">
        <v>11</v>
      </c>
      <c r="B3" s="39" t="s">
        <v>12</v>
      </c>
      <c r="D3" s="39" t="s">
        <v>20</v>
      </c>
      <c r="E3" s="39" t="s">
        <v>16</v>
      </c>
      <c r="F3" s="39" t="s">
        <v>17</v>
      </c>
      <c r="G3" s="39" t="s">
        <v>2</v>
      </c>
      <c r="H3" s="11" t="s">
        <v>18</v>
      </c>
      <c r="I3" s="39" t="s">
        <v>38</v>
      </c>
    </row>
    <row r="4" spans="1:9" ht="15" customHeight="1" outlineLevel="2" x14ac:dyDescent="0.25">
      <c r="A4" t="s">
        <v>0</v>
      </c>
      <c r="B4" s="5">
        <f ca="1">IF(B21=0,MIN(B18*B28,B19), MIN(B19, B21))</f>
        <v>2349</v>
      </c>
      <c r="D4" s="8">
        <f ca="1">VLOOKUP(B1,Data_Table,COLUMN(GS1R),FALSE)</f>
        <v>4.8149999999999998E-2</v>
      </c>
      <c r="E4" s="5">
        <f ca="1">D4/(1+B34)</f>
        <v>4.3772727272727269E-2</v>
      </c>
      <c r="F4" s="5">
        <f ca="1">B4*E4</f>
        <v>102.82213636363636</v>
      </c>
      <c r="G4" s="5">
        <f ca="1">F4*B34</f>
        <v>10.282213636363636</v>
      </c>
      <c r="H4" s="5">
        <f ca="1">B4*D4</f>
        <v>113.10435</v>
      </c>
      <c r="I4" s="5"/>
    </row>
    <row r="5" spans="1:9" ht="15" customHeight="1" outlineLevel="2" x14ac:dyDescent="0.25">
      <c r="A5" t="s">
        <v>1</v>
      </c>
      <c r="B5" s="5">
        <f ca="1">IF(B21=0,MIN(B18*B29,B19-B4),MIN(B19-B4, B22))</f>
        <v>1914</v>
      </c>
      <c r="D5" s="8">
        <f ca="1">VLOOKUP(B1,Data_Table,COLUMN(GS2R),FALSE)</f>
        <v>2.8170000000000001E-2</v>
      </c>
      <c r="E5" s="5">
        <f ca="1">D5/(1+B34)</f>
        <v>2.5609090909090908E-2</v>
      </c>
      <c r="F5" s="5">
        <f ca="1">B5*E5</f>
        <v>49.015799999999999</v>
      </c>
      <c r="G5" s="5">
        <f ca="1">F5*B34</f>
        <v>4.90158</v>
      </c>
      <c r="H5" s="5">
        <f ca="1">B5*D5</f>
        <v>53.917380000000001</v>
      </c>
      <c r="I5" s="5"/>
    </row>
    <row r="6" spans="1:9" ht="15" customHeight="1" outlineLevel="2" x14ac:dyDescent="0.25">
      <c r="A6" t="s">
        <v>3</v>
      </c>
      <c r="B6" s="5">
        <f ca="1">IF(B21=0,MIN(B18*B30,B19 - B4 - B5),MIN(B19-B4-B5, B23))</f>
        <v>5988</v>
      </c>
      <c r="D6" s="8">
        <f ca="1">VLOOKUP(B1,Data_Table,COLUMN(GS3R),FALSE)</f>
        <v>1.8630000000000001E-2</v>
      </c>
      <c r="E6" s="5">
        <f ca="1">D6/(1+B34)</f>
        <v>1.6936363636363635E-2</v>
      </c>
      <c r="F6" s="5">
        <f ca="1">B6*E6</f>
        <v>101.41494545454545</v>
      </c>
      <c r="G6" s="5">
        <f ca="1">F6*B34</f>
        <v>10.141494545454545</v>
      </c>
      <c r="H6" s="5">
        <f ca="1">B6*D6</f>
        <v>111.55644000000001</v>
      </c>
      <c r="I6" s="5"/>
    </row>
    <row r="7" spans="1:9" ht="15" customHeight="1" outlineLevel="2" x14ac:dyDescent="0.25">
      <c r="A7" t="s">
        <v>4</v>
      </c>
      <c r="B7" s="5">
        <f ca="1">IF(B21=0,MIN(B18*B31,B19 - B4 - B5 - B6),B19-B4-B5-B6)</f>
        <v>0</v>
      </c>
      <c r="D7" s="8">
        <f ca="1">VLOOKUP(B1,Data_Table,COLUMN(GS4R),FALSE)</f>
        <v>0</v>
      </c>
      <c r="E7" s="5">
        <f ca="1">D7/(1+B34)</f>
        <v>0</v>
      </c>
      <c r="F7" s="5">
        <f ca="1">B7*E7</f>
        <v>0</v>
      </c>
      <c r="G7" s="5">
        <f ca="1">F7*B34</f>
        <v>0</v>
      </c>
      <c r="H7" s="5">
        <f ca="1">B7*D7</f>
        <v>0</v>
      </c>
      <c r="I7" s="5"/>
    </row>
    <row r="8" spans="1:9" ht="15" customHeight="1" outlineLevel="2" x14ac:dyDescent="0.25">
      <c r="A8" t="s">
        <v>5</v>
      </c>
      <c r="B8" s="5">
        <f ca="1">B19 - B4 - B5 - B6 - B7</f>
        <v>0</v>
      </c>
      <c r="D8" s="8">
        <f ca="1">VLOOKUP(B1,Data_Table,COLUMN(GS5R),FALSE)</f>
        <v>0</v>
      </c>
      <c r="E8" s="5">
        <f ca="1">D8/(1+B34)</f>
        <v>0</v>
      </c>
      <c r="F8" s="5">
        <f ca="1">B8*E8</f>
        <v>0</v>
      </c>
      <c r="G8" s="5">
        <f ca="1">F8*B34</f>
        <v>0</v>
      </c>
      <c r="H8" s="5">
        <f ca="1">B8*D8</f>
        <v>0</v>
      </c>
      <c r="I8" s="5"/>
    </row>
    <row r="9" spans="1:9" s="1" customFormat="1" ht="15" customHeight="1" outlineLevel="1" x14ac:dyDescent="0.25">
      <c r="A9" s="38" t="s">
        <v>8</v>
      </c>
      <c r="B9" s="40">
        <f ca="1">B4+B5+B6+B7+B8</f>
        <v>10251</v>
      </c>
      <c r="D9" s="40"/>
      <c r="E9" s="40"/>
      <c r="F9" s="41">
        <f ca="1">F4+F5+F6+F7+F8</f>
        <v>253.25288181818178</v>
      </c>
      <c r="G9" s="41">
        <f ca="1">G4+G5+G6+G7+G8</f>
        <v>25.325288181818181</v>
      </c>
      <c r="H9" s="41">
        <f ca="1">H4+H5+H6+H7+H8</f>
        <v>278.57817</v>
      </c>
      <c r="I9" s="41"/>
    </row>
    <row r="10" spans="1:9" ht="15.75" customHeight="1" outlineLevel="1" thickBot="1" x14ac:dyDescent="0.3">
      <c r="D10"/>
      <c r="E10" s="5"/>
      <c r="H10"/>
      <c r="I10" s="5"/>
    </row>
    <row r="11" spans="1:9" s="2" customFormat="1" ht="15.75" customHeight="1" outlineLevel="1" thickBot="1" x14ac:dyDescent="0.3">
      <c r="A11" s="44" t="s">
        <v>9</v>
      </c>
      <c r="B11" s="11"/>
      <c r="D11" s="39"/>
      <c r="E11" s="39"/>
      <c r="F11" s="39"/>
      <c r="G11" s="39"/>
      <c r="H11" s="39"/>
      <c r="I11" s="39"/>
    </row>
    <row r="12" spans="1:9" ht="15" customHeight="1" outlineLevel="1" x14ac:dyDescent="0.25">
      <c r="A12" t="s">
        <v>6</v>
      </c>
      <c r="B12" s="24"/>
      <c r="D12" s="21">
        <f ca="1">VLOOKUP(B1,Data_Table,COLUMN(GSupply),FALSE)</f>
        <v>0.57096000000000002</v>
      </c>
      <c r="E12" s="23">
        <f ca="1">D12/(1+B34)</f>
        <v>0.51905454545454544</v>
      </c>
      <c r="F12" s="42">
        <f ca="1">B18*E12</f>
        <v>45.157745454545456</v>
      </c>
      <c r="G12" s="42">
        <f ca="1">F12*B34</f>
        <v>4.5157745454545459</v>
      </c>
      <c r="H12" s="42">
        <f ca="1">B18*D12</f>
        <v>49.673520000000003</v>
      </c>
      <c r="I12" s="49"/>
    </row>
    <row r="13" spans="1:9" ht="15.75" customHeight="1" outlineLevel="1" thickBot="1" x14ac:dyDescent="0.3">
      <c r="D13"/>
      <c r="E13" s="5"/>
      <c r="H13"/>
      <c r="I13" s="23"/>
    </row>
    <row r="14" spans="1:9" s="3" customFormat="1" ht="15.75" thickBot="1" x14ac:dyDescent="0.3">
      <c r="A14" s="34" t="s">
        <v>19</v>
      </c>
      <c r="B14" s="35"/>
      <c r="D14" s="36"/>
      <c r="E14" s="37"/>
      <c r="F14" s="43">
        <f ca="1">F9+F12</f>
        <v>298.41062727272725</v>
      </c>
      <c r="G14" s="43">
        <f ca="1">G9+G12</f>
        <v>29.841062727272728</v>
      </c>
      <c r="H14" s="46">
        <f ca="1">H9+H12</f>
        <v>328.25169</v>
      </c>
      <c r="I14" s="48">
        <f ca="1">H14+(H14*H1)</f>
        <v>328.25169</v>
      </c>
    </row>
    <row r="15" spans="1:9" x14ac:dyDescent="0.25">
      <c r="B15" s="27"/>
    </row>
    <row r="16" spans="1:9" ht="15.75" thickBot="1" x14ac:dyDescent="0.3">
      <c r="A16" s="52"/>
      <c r="B16" s="53"/>
      <c r="C16" s="52"/>
      <c r="D16" s="7"/>
      <c r="E16" s="52"/>
      <c r="F16" s="52"/>
      <c r="G16" s="52"/>
      <c r="H16" s="7"/>
      <c r="I16" s="52"/>
    </row>
    <row r="17" spans="1:12" ht="15.75" thickBot="1" x14ac:dyDescent="0.3">
      <c r="A17" s="19" t="s">
        <v>11</v>
      </c>
      <c r="C17" s="52"/>
      <c r="D17" s="55"/>
      <c r="E17" s="52"/>
      <c r="F17" s="7"/>
      <c r="G17" s="54"/>
      <c r="H17" s="47"/>
      <c r="I17" s="52"/>
    </row>
    <row r="18" spans="1:12" x14ac:dyDescent="0.25">
      <c r="A18" s="18" t="s">
        <v>7</v>
      </c>
      <c r="B18" s="15">
        <v>87</v>
      </c>
      <c r="C18" s="52"/>
      <c r="D18" s="52"/>
      <c r="E18" s="51"/>
      <c r="F18" s="7"/>
      <c r="G18" s="7"/>
      <c r="H18" s="51"/>
      <c r="I18" s="52"/>
    </row>
    <row r="19" spans="1:12" ht="15.75" thickBot="1" x14ac:dyDescent="0.3">
      <c r="A19" s="16" t="s">
        <v>13</v>
      </c>
      <c r="B19" s="17">
        <v>10251</v>
      </c>
      <c r="C19" s="52"/>
      <c r="D19" s="52"/>
      <c r="E19" s="51"/>
      <c r="F19" s="7"/>
      <c r="G19" s="50"/>
      <c r="H19" s="51"/>
      <c r="I19" s="52"/>
    </row>
    <row r="20" spans="1:12" x14ac:dyDescent="0.25">
      <c r="A20" s="50"/>
      <c r="B20" s="51"/>
      <c r="C20" s="52"/>
      <c r="D20" s="52"/>
      <c r="E20" s="52"/>
      <c r="F20" s="7"/>
      <c r="G20" s="7"/>
      <c r="H20" s="7"/>
      <c r="I20" s="52"/>
      <c r="L20" s="4"/>
    </row>
    <row r="21" spans="1:12" hidden="1" outlineLevel="1" x14ac:dyDescent="0.25">
      <c r="A21" t="s">
        <v>15</v>
      </c>
      <c r="B21" s="8">
        <f ca="1">VLOOKUP(B1,Data_Table,COLUMN(GS1Q),FALSE)</f>
        <v>0</v>
      </c>
      <c r="C21" s="6"/>
      <c r="D21" s="9"/>
      <c r="G21" s="8"/>
      <c r="I21" s="5"/>
      <c r="J21" s="8"/>
    </row>
    <row r="22" spans="1:12" hidden="1" outlineLevel="1" x14ac:dyDescent="0.25">
      <c r="A22" t="s">
        <v>24</v>
      </c>
      <c r="B22" s="8">
        <f ca="1">VLOOKUP(B1,Data_Table,COLUMN(GS2Q),FALSE)</f>
        <v>0</v>
      </c>
      <c r="C22" s="6"/>
      <c r="D22" s="9"/>
      <c r="G22" s="8"/>
      <c r="I22" s="5"/>
      <c r="J22" s="5"/>
    </row>
    <row r="23" spans="1:12" hidden="1" outlineLevel="1" x14ac:dyDescent="0.25">
      <c r="A23" t="s">
        <v>25</v>
      </c>
      <c r="B23" s="8">
        <f ca="1">VLOOKUP(B1,Data_Table,COLUMN(GS3Q),FALSE)</f>
        <v>0</v>
      </c>
      <c r="C23" s="7"/>
      <c r="D23" s="10"/>
      <c r="G23" s="8"/>
      <c r="I23" s="7"/>
      <c r="J23" s="7"/>
    </row>
    <row r="24" spans="1:12" hidden="1" outlineLevel="1" x14ac:dyDescent="0.25">
      <c r="A24" t="s">
        <v>34</v>
      </c>
      <c r="B24" s="8">
        <f ca="1">VLOOKUP(B1,Data_Table,COLUMN(GS4Q),FALSE)</f>
        <v>0</v>
      </c>
      <c r="C24" s="7"/>
      <c r="D24" s="10"/>
      <c r="G24" s="8"/>
      <c r="I24" s="7"/>
      <c r="J24" s="7"/>
    </row>
    <row r="25" spans="1:12" hidden="1" outlineLevel="1" x14ac:dyDescent="0.25">
      <c r="A25" t="s">
        <v>35</v>
      </c>
      <c r="B25" s="8">
        <f ca="1">VLOOKUP(B1,Data_Table,COLUMN(GS5Q),FALSE)</f>
        <v>0</v>
      </c>
      <c r="C25" s="7"/>
      <c r="D25" s="10"/>
      <c r="G25" s="8"/>
      <c r="I25" s="7"/>
      <c r="J25" s="7"/>
      <c r="K25" s="20"/>
    </row>
    <row r="26" spans="1:12" hidden="1" outlineLevel="1" x14ac:dyDescent="0.25">
      <c r="C26" s="7"/>
      <c r="D26" s="10"/>
      <c r="J26" s="5"/>
    </row>
    <row r="27" spans="1:12" hidden="1" outlineLevel="1" x14ac:dyDescent="0.25">
      <c r="C27" s="7"/>
      <c r="D27" s="8"/>
      <c r="J27" s="5"/>
    </row>
    <row r="28" spans="1:12" hidden="1" outlineLevel="1" x14ac:dyDescent="0.25">
      <c r="A28" t="s">
        <v>14</v>
      </c>
      <c r="B28" s="8">
        <f ca="1">VLOOKUP(B1,Data_Table,COLUMN(GS1D),FALSE)</f>
        <v>27</v>
      </c>
      <c r="D28" s="8"/>
      <c r="G28" s="8"/>
      <c r="J28" s="5"/>
    </row>
    <row r="29" spans="1:12" hidden="1" outlineLevel="1" x14ac:dyDescent="0.25">
      <c r="A29" t="s">
        <v>21</v>
      </c>
      <c r="B29" s="8">
        <f ca="1">VLOOKUP(B1,Data_Table,COLUMN(GS2D),FALSE)</f>
        <v>22</v>
      </c>
      <c r="D29" s="8"/>
      <c r="G29" s="8"/>
      <c r="J29" s="5"/>
    </row>
    <row r="30" spans="1:12" hidden="1" outlineLevel="1" x14ac:dyDescent="0.25">
      <c r="A30" t="s">
        <v>22</v>
      </c>
      <c r="B30" s="8">
        <f ca="1">VLOOKUP(B1,Data_Table,COLUMN(GS3D),FALSE)</f>
        <v>100000</v>
      </c>
      <c r="D30" s="8"/>
      <c r="G30" s="8"/>
      <c r="J30" s="5"/>
    </row>
    <row r="31" spans="1:12" hidden="1" outlineLevel="1" x14ac:dyDescent="0.25">
      <c r="A31" t="s">
        <v>23</v>
      </c>
      <c r="B31" s="8">
        <f ca="1">VLOOKUP(B1,Data_Table,COLUMN(GS4D),FALSE)</f>
        <v>0</v>
      </c>
      <c r="D31" s="8"/>
      <c r="G31" s="8"/>
      <c r="J31" s="5"/>
    </row>
    <row r="32" spans="1:12" hidden="1" outlineLevel="1" x14ac:dyDescent="0.25">
      <c r="A32" t="s">
        <v>36</v>
      </c>
      <c r="B32" s="8">
        <f ca="1">VLOOKUP(B1,Data_Table,COLUMN(GS5D),FALSE)</f>
        <v>0</v>
      </c>
      <c r="D32" s="8"/>
      <c r="G32" s="8"/>
      <c r="J32" s="5"/>
    </row>
    <row r="33" spans="1:2" hidden="1" outlineLevel="1" x14ac:dyDescent="0.25">
      <c r="B33" s="4"/>
    </row>
    <row r="34" spans="1:2" collapsed="1" x14ac:dyDescent="0.25">
      <c r="A34" t="s">
        <v>10</v>
      </c>
      <c r="B34" s="26">
        <v>0.1</v>
      </c>
    </row>
  </sheetData>
  <dataConsolidate/>
  <dataValidations count="1">
    <dataValidation type="list" errorStyle="information" allowBlank="1" showInputMessage="1" showErrorMessage="1" promptTitle="Supplier" prompt="Pick one" sqref="B1" xr:uid="{00000000-0002-0000-0000-000000000000}">
      <formula1>SupplierNames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6"/>
  <sheetViews>
    <sheetView workbookViewId="0">
      <pane xSplit="1" topLeftCell="B1" activePane="topRight" state="frozen"/>
      <selection pane="topRight" activeCell="A32" sqref="A32:XFD87"/>
    </sheetView>
  </sheetViews>
  <sheetFormatPr defaultColWidth="9.140625" defaultRowHeight="15" outlineLevelRow="1" x14ac:dyDescent="0.25"/>
  <cols>
    <col min="1" max="1" width="37" style="29" customWidth="1"/>
    <col min="2" max="2" width="7.5703125" style="24" customWidth="1"/>
    <col min="3" max="3" width="7" style="24" customWidth="1"/>
    <col min="4" max="16" width="9.140625" style="24"/>
    <col min="17" max="17" width="10.140625" style="24" customWidth="1"/>
    <col min="18" max="18" width="11.28515625" style="24" customWidth="1"/>
    <col min="19" max="16384" width="9.140625" style="24"/>
  </cols>
  <sheetData>
    <row r="1" spans="1:18" s="22" customFormat="1" ht="15.75" thickBot="1" x14ac:dyDescent="0.3">
      <c r="A1" s="28" t="s">
        <v>26</v>
      </c>
      <c r="B1" s="22" t="s">
        <v>28</v>
      </c>
      <c r="C1" s="22" t="s">
        <v>27</v>
      </c>
      <c r="D1" s="22" t="s">
        <v>39</v>
      </c>
      <c r="E1" s="22" t="s">
        <v>29</v>
      </c>
      <c r="F1" s="22" t="s">
        <v>30</v>
      </c>
      <c r="G1" s="22" t="s">
        <v>40</v>
      </c>
      <c r="H1" s="22" t="s">
        <v>31</v>
      </c>
      <c r="I1" s="22" t="s">
        <v>32</v>
      </c>
      <c r="J1" s="22" t="s">
        <v>41</v>
      </c>
      <c r="K1" s="22" t="s">
        <v>75</v>
      </c>
      <c r="L1" s="22" t="s">
        <v>76</v>
      </c>
      <c r="M1" s="22" t="s">
        <v>77</v>
      </c>
      <c r="N1" s="22" t="s">
        <v>78</v>
      </c>
      <c r="O1" s="22" t="s">
        <v>79</v>
      </c>
      <c r="P1" s="22" t="s">
        <v>80</v>
      </c>
      <c r="Q1" s="22" t="s">
        <v>33</v>
      </c>
      <c r="R1" s="22" t="s">
        <v>37</v>
      </c>
    </row>
    <row r="2" spans="1:18" ht="15.75" thickTop="1" x14ac:dyDescent="0.25">
      <c r="A2" s="24"/>
    </row>
    <row r="3" spans="1:18" x14ac:dyDescent="0.25">
      <c r="A3" s="24"/>
    </row>
    <row r="4" spans="1:18" hidden="1" outlineLevel="1" x14ac:dyDescent="0.25">
      <c r="A4" s="29" t="s">
        <v>141</v>
      </c>
      <c r="B4" s="24">
        <v>0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0.06</v>
      </c>
    </row>
    <row r="5" spans="1:18" hidden="1" outlineLevel="1" x14ac:dyDescent="0.25">
      <c r="A5" s="29" t="s">
        <v>142</v>
      </c>
      <c r="B5" s="24">
        <v>3.8159999999999999E-2</v>
      </c>
      <c r="C5" s="24">
        <v>0</v>
      </c>
      <c r="D5" s="24">
        <v>49.315100000000001</v>
      </c>
      <c r="E5" s="24">
        <v>1.9529999999999999E-2</v>
      </c>
      <c r="F5" s="24">
        <v>0</v>
      </c>
      <c r="G5" s="24">
        <v>100000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0.73660000000000003</v>
      </c>
      <c r="R5" s="24">
        <v>0.06</v>
      </c>
    </row>
    <row r="6" spans="1:18" hidden="1" outlineLevel="1" x14ac:dyDescent="0.25">
      <c r="A6" s="29" t="s">
        <v>143</v>
      </c>
      <c r="B6" s="24">
        <v>4.8149999999999998E-2</v>
      </c>
      <c r="C6" s="24">
        <v>0</v>
      </c>
      <c r="D6" s="24">
        <v>27</v>
      </c>
      <c r="E6" s="24">
        <v>2.8170000000000001E-2</v>
      </c>
      <c r="F6" s="24">
        <v>0</v>
      </c>
      <c r="G6" s="24">
        <v>22</v>
      </c>
      <c r="H6" s="24">
        <v>1.8630000000000001E-2</v>
      </c>
      <c r="I6" s="24">
        <v>0</v>
      </c>
      <c r="J6" s="24">
        <v>100000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0.57096000000000002</v>
      </c>
      <c r="R6" s="24">
        <v>0</v>
      </c>
    </row>
    <row r="7" spans="1:18" hidden="1" outlineLevel="1" x14ac:dyDescent="0.25">
      <c r="A7" s="29" t="s">
        <v>140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0.06</v>
      </c>
    </row>
    <row r="8" spans="1:18" collapsed="1" x14ac:dyDescent="0.25">
      <c r="A8" s="29" t="s">
        <v>139</v>
      </c>
    </row>
    <row r="9" spans="1:18" hidden="1" outlineLevel="1" x14ac:dyDescent="0.25">
      <c r="A9" s="29" t="s">
        <v>132</v>
      </c>
      <c r="B9">
        <v>3.9688000000000001E-2</v>
      </c>
      <c r="C9" s="24">
        <v>40000</v>
      </c>
      <c r="D9" s="24">
        <v>0</v>
      </c>
      <c r="E9" s="24">
        <v>3.5871E-2</v>
      </c>
      <c r="F9" s="24">
        <v>100000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0.76339999999999997</v>
      </c>
      <c r="R9" s="24">
        <v>0.02</v>
      </c>
    </row>
    <row r="10" spans="1:18" hidden="1" outlineLevel="1" x14ac:dyDescent="0.25">
      <c r="A10" s="29" t="s">
        <v>137</v>
      </c>
      <c r="B10">
        <v>3.9688000000000001E-2</v>
      </c>
      <c r="C10" s="24">
        <v>40000</v>
      </c>
      <c r="D10" s="24">
        <v>0</v>
      </c>
      <c r="E10" s="24">
        <v>3.5871E-2</v>
      </c>
      <c r="F10" s="24">
        <v>100000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0.76339999999999997</v>
      </c>
      <c r="R10" s="24">
        <v>0.02</v>
      </c>
    </row>
    <row r="11" spans="1:18" hidden="1" outlineLevel="1" x14ac:dyDescent="0.25">
      <c r="A11" s="29" t="s">
        <v>138</v>
      </c>
      <c r="B11">
        <v>3.9688000000000001E-2</v>
      </c>
      <c r="C11" s="24">
        <v>40000</v>
      </c>
      <c r="D11" s="24">
        <v>0</v>
      </c>
      <c r="E11" s="24">
        <v>3.5871E-2</v>
      </c>
      <c r="F11" s="24">
        <v>100000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0.76339999999999997</v>
      </c>
      <c r="R11" s="24">
        <v>0.02</v>
      </c>
    </row>
    <row r="12" spans="1:18" hidden="1" outlineLevel="1" x14ac:dyDescent="0.25">
      <c r="A12" s="29" t="s">
        <v>126</v>
      </c>
      <c r="B12" s="24">
        <v>4.1599999999999998E-2</v>
      </c>
      <c r="C12" s="24">
        <v>0</v>
      </c>
      <c r="D12" s="24">
        <v>49.315100000000001</v>
      </c>
      <c r="E12" s="24">
        <v>1.9900000000000001E-2</v>
      </c>
      <c r="F12" s="24">
        <v>0</v>
      </c>
      <c r="G12" s="24">
        <v>100000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0.71609999999999996</v>
      </c>
      <c r="R12" s="24">
        <v>0.02</v>
      </c>
    </row>
    <row r="13" spans="1:18" hidden="1" outlineLevel="1" x14ac:dyDescent="0.25">
      <c r="A13" s="29" t="s">
        <v>125</v>
      </c>
      <c r="B13" s="24">
        <v>4.1200000000000001E-2</v>
      </c>
      <c r="C13" s="24">
        <v>0</v>
      </c>
      <c r="D13" s="24">
        <v>49.315100000000001</v>
      </c>
      <c r="E13" s="24">
        <v>1.9699999999999999E-2</v>
      </c>
      <c r="F13" s="24">
        <v>0</v>
      </c>
      <c r="G13" s="24">
        <v>100000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0.70830000000000004</v>
      </c>
      <c r="R13" s="24">
        <v>0.02</v>
      </c>
    </row>
    <row r="14" spans="1:18" hidden="1" outlineLevel="1" x14ac:dyDescent="0.25">
      <c r="A14" s="29" t="s">
        <v>131</v>
      </c>
      <c r="B14" s="24">
        <v>4.1200000000000001E-2</v>
      </c>
      <c r="C14" s="24">
        <v>0</v>
      </c>
      <c r="D14" s="24">
        <v>49.315100000000001</v>
      </c>
      <c r="E14" s="24">
        <v>1.9699999999999999E-2</v>
      </c>
      <c r="F14" s="24">
        <v>0</v>
      </c>
      <c r="G14" s="24">
        <v>1000000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0.70830000000000004</v>
      </c>
      <c r="R14" s="24">
        <v>0.02</v>
      </c>
    </row>
    <row r="15" spans="1:18" hidden="1" outlineLevel="1" x14ac:dyDescent="0.25">
      <c r="A15" s="29" t="s">
        <v>127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</row>
    <row r="16" spans="1:18" hidden="1" outlineLevel="1" x14ac:dyDescent="0.25">
      <c r="A16" s="29" t="s">
        <v>128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</row>
    <row r="17" spans="1:18" hidden="1" outlineLevel="1" x14ac:dyDescent="0.25">
      <c r="A17" s="29" t="s">
        <v>133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0.06</v>
      </c>
    </row>
    <row r="18" spans="1:18" hidden="1" outlineLevel="1" x14ac:dyDescent="0.25">
      <c r="A18" s="29" t="s">
        <v>134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0.06</v>
      </c>
    </row>
    <row r="19" spans="1:18" hidden="1" outlineLevel="1" x14ac:dyDescent="0.25">
      <c r="A19" s="29" t="s">
        <v>136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</row>
    <row r="20" spans="1:18" hidden="1" outlineLevel="1" x14ac:dyDescent="0.25">
      <c r="A20" s="29" t="s">
        <v>135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</row>
    <row r="21" spans="1:18" hidden="1" outlineLevel="1" x14ac:dyDescent="0.25">
      <c r="A21" s="29" t="s">
        <v>129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</row>
    <row r="22" spans="1:18" hidden="1" outlineLevel="1" x14ac:dyDescent="0.25">
      <c r="A22" s="29" t="s">
        <v>130</v>
      </c>
    </row>
    <row r="23" spans="1:18" collapsed="1" x14ac:dyDescent="0.25">
      <c r="A23" s="29" t="s">
        <v>124</v>
      </c>
    </row>
    <row r="24" spans="1:18" hidden="1" outlineLevel="1" x14ac:dyDescent="0.25">
      <c r="A24" s="29" t="s">
        <v>120</v>
      </c>
      <c r="B24" s="24">
        <v>3.5090900000000001E-2</v>
      </c>
      <c r="C24" s="24">
        <v>40000</v>
      </c>
      <c r="D24" s="24">
        <v>0</v>
      </c>
      <c r="E24" s="24">
        <v>3.1718000000000003E-2</v>
      </c>
      <c r="F24" s="24">
        <v>100000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0.6633</v>
      </c>
      <c r="R24" s="24">
        <v>4.4999999999999997E-3</v>
      </c>
    </row>
    <row r="25" spans="1:18" hidden="1" outlineLevel="1" x14ac:dyDescent="0.25">
      <c r="A25" s="29" t="s">
        <v>116</v>
      </c>
      <c r="B25" s="24">
        <v>3.73818E-2</v>
      </c>
      <c r="C25" s="24">
        <v>40000</v>
      </c>
      <c r="D25" s="24">
        <v>0</v>
      </c>
      <c r="E25" s="24">
        <v>3.3790899999999999E-2</v>
      </c>
      <c r="F25" s="24">
        <v>100000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0.70660000000000001</v>
      </c>
      <c r="R25" s="24">
        <v>4.4999999999999997E-3</v>
      </c>
    </row>
    <row r="26" spans="1:18" hidden="1" outlineLevel="1" x14ac:dyDescent="0.25">
      <c r="A26" s="29" t="s">
        <v>113</v>
      </c>
      <c r="B26" s="24">
        <v>3.3500000000000002E-2</v>
      </c>
      <c r="C26" s="24">
        <v>4500</v>
      </c>
      <c r="D26" s="24">
        <v>0</v>
      </c>
      <c r="E26" s="24">
        <v>2.58E-2</v>
      </c>
      <c r="F26" s="24">
        <v>100000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0.69599999999999995</v>
      </c>
      <c r="R26" s="24">
        <v>0</v>
      </c>
    </row>
    <row r="27" spans="1:18" hidden="1" outlineLevel="1" x14ac:dyDescent="0.25">
      <c r="A27" s="29" t="s">
        <v>117</v>
      </c>
      <c r="B27" s="24">
        <v>4.1200000000000001E-2</v>
      </c>
      <c r="C27" s="24">
        <v>0</v>
      </c>
      <c r="D27" s="24">
        <v>49.315100000000001</v>
      </c>
      <c r="E27" s="24">
        <v>1.9699999999999999E-2</v>
      </c>
      <c r="F27" s="24">
        <v>0</v>
      </c>
      <c r="G27" s="24">
        <v>1000000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0.70830000000000004</v>
      </c>
      <c r="R27" s="24">
        <v>6.0000000000000001E-3</v>
      </c>
    </row>
    <row r="28" spans="1:18" hidden="1" outlineLevel="1" x14ac:dyDescent="0.25">
      <c r="A28" s="29" t="s">
        <v>115</v>
      </c>
      <c r="B28" s="24">
        <v>4.1200000000000001E-2</v>
      </c>
      <c r="C28" s="24">
        <v>0</v>
      </c>
      <c r="D28" s="24">
        <v>49.315100000000001</v>
      </c>
      <c r="E28" s="24">
        <v>1.9699999999999999E-2</v>
      </c>
      <c r="F28" s="24">
        <v>0</v>
      </c>
      <c r="G28" s="24">
        <v>1000000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0.70830000000000004</v>
      </c>
      <c r="R28" s="24">
        <v>6.0000000000000001E-3</v>
      </c>
    </row>
    <row r="29" spans="1:18" hidden="1" outlineLevel="1" x14ac:dyDescent="0.25">
      <c r="A29" s="29" t="s">
        <v>119</v>
      </c>
      <c r="B29" s="24">
        <v>3.3500000000000002E-2</v>
      </c>
      <c r="C29" s="24">
        <v>0</v>
      </c>
      <c r="D29" s="24">
        <v>49</v>
      </c>
      <c r="E29" s="24">
        <v>1.78E-2</v>
      </c>
      <c r="F29" s="24">
        <v>0</v>
      </c>
      <c r="G29" s="24">
        <v>1000000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0.68500000000000005</v>
      </c>
      <c r="R29" s="24">
        <v>0</v>
      </c>
    </row>
    <row r="30" spans="1:18" hidden="1" outlineLevel="1" x14ac:dyDescent="0.25">
      <c r="A30" s="29" t="s">
        <v>118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</row>
    <row r="31" spans="1:18" hidden="1" outlineLevel="1" x14ac:dyDescent="0.25">
      <c r="A31" s="29" t="s">
        <v>114</v>
      </c>
      <c r="B31" s="24">
        <v>5.2271999999999999E-2</v>
      </c>
      <c r="C31" s="24">
        <v>2500</v>
      </c>
      <c r="D31" s="24">
        <v>0</v>
      </c>
      <c r="E31" s="24">
        <v>3.2363000000000003E-2</v>
      </c>
      <c r="F31" s="24">
        <v>2000</v>
      </c>
      <c r="G31" s="24">
        <v>0</v>
      </c>
      <c r="H31" s="24">
        <v>2.0181000000000001E-2</v>
      </c>
      <c r="I31" s="24">
        <v>100000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0.62009000000000003</v>
      </c>
      <c r="R31" s="24">
        <v>6.0000000000000001E-3</v>
      </c>
    </row>
    <row r="32" spans="1:18" collapsed="1" x14ac:dyDescent="0.25">
      <c r="A32" s="29" t="s">
        <v>104</v>
      </c>
    </row>
    <row r="33" spans="1:18" hidden="1" outlineLevel="1" x14ac:dyDescent="0.25">
      <c r="A33" s="29" t="s">
        <v>105</v>
      </c>
      <c r="B33" s="24">
        <v>3.6499999999999998E-2</v>
      </c>
      <c r="C33" s="24">
        <v>0</v>
      </c>
      <c r="D33" s="24">
        <v>109.589</v>
      </c>
      <c r="E33" s="24">
        <v>3.3000000000000002E-2</v>
      </c>
      <c r="F33" s="24">
        <v>0</v>
      </c>
      <c r="G33" s="24">
        <v>100000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0.69</v>
      </c>
      <c r="R33" s="24">
        <v>4.4999999999999997E-3</v>
      </c>
    </row>
    <row r="34" spans="1:18" hidden="1" outlineLevel="1" x14ac:dyDescent="0.25">
      <c r="A34" s="29" t="s">
        <v>106</v>
      </c>
      <c r="B34" s="24">
        <v>3.2500000000000001E-2</v>
      </c>
      <c r="C34" s="24">
        <v>0</v>
      </c>
      <c r="D34" s="24">
        <v>109.589</v>
      </c>
      <c r="E34" s="24">
        <v>2.9399999999999999E-2</v>
      </c>
      <c r="F34" s="24">
        <v>0</v>
      </c>
      <c r="G34" s="24">
        <v>100000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0.69</v>
      </c>
      <c r="R34" s="24">
        <v>4.4999999999999997E-3</v>
      </c>
    </row>
    <row r="35" spans="1:18" hidden="1" outlineLevel="1" x14ac:dyDescent="0.25">
      <c r="A35" s="29" t="s">
        <v>107</v>
      </c>
      <c r="B35" s="24">
        <v>3.8100000000000002E-2</v>
      </c>
      <c r="C35" s="24">
        <v>4500</v>
      </c>
      <c r="D35" s="24">
        <v>0</v>
      </c>
      <c r="E35" s="24">
        <v>2.93E-2</v>
      </c>
      <c r="F35" s="24">
        <v>100000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0.69599999999999995</v>
      </c>
      <c r="R35" s="24">
        <v>0</v>
      </c>
    </row>
    <row r="36" spans="1:18" hidden="1" outlineLevel="1" x14ac:dyDescent="0.25">
      <c r="A36" s="29" t="s">
        <v>108</v>
      </c>
      <c r="B36" s="24">
        <v>4.87E-2</v>
      </c>
      <c r="C36" s="24">
        <v>2500</v>
      </c>
      <c r="D36" s="24">
        <v>0</v>
      </c>
      <c r="E36" s="24">
        <v>3.0200000000000001E-2</v>
      </c>
      <c r="F36" s="24">
        <v>2000</v>
      </c>
      <c r="G36" s="24">
        <v>0</v>
      </c>
      <c r="H36" s="24">
        <v>1.8800000000000001E-2</v>
      </c>
      <c r="I36" s="24">
        <v>100000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0.62639999999999996</v>
      </c>
      <c r="R36" s="24">
        <v>6.0000000000000001E-3</v>
      </c>
    </row>
    <row r="37" spans="1:18" hidden="1" outlineLevel="1" x14ac:dyDescent="0.25">
      <c r="A37" s="29" t="s">
        <v>109</v>
      </c>
      <c r="B37" s="24">
        <v>4.87E-2</v>
      </c>
      <c r="C37" s="24">
        <v>2500</v>
      </c>
      <c r="D37" s="24">
        <v>0</v>
      </c>
      <c r="E37" s="24">
        <v>3.0200000000000001E-2</v>
      </c>
      <c r="F37" s="24">
        <v>2000</v>
      </c>
      <c r="G37" s="24">
        <v>0</v>
      </c>
      <c r="H37" s="24">
        <v>1.8800000000000001E-2</v>
      </c>
      <c r="I37" s="24">
        <v>100000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0.62639999999999996</v>
      </c>
      <c r="R37" s="24">
        <v>6.0000000000000001E-3</v>
      </c>
    </row>
    <row r="38" spans="1:18" hidden="1" outlineLevel="1" x14ac:dyDescent="0.25">
      <c r="A38" s="29" t="s">
        <v>110</v>
      </c>
      <c r="B38" s="24">
        <v>3.9E-2</v>
      </c>
      <c r="C38" s="24">
        <v>0</v>
      </c>
      <c r="D38" s="24">
        <v>49.315100000000001</v>
      </c>
      <c r="E38" s="24">
        <v>1.9E-2</v>
      </c>
      <c r="F38" s="24">
        <v>0</v>
      </c>
      <c r="G38" s="24">
        <v>100000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0.71</v>
      </c>
      <c r="R38" s="24">
        <v>5.4999999999999997E-3</v>
      </c>
    </row>
    <row r="39" spans="1:18" hidden="1" outlineLevel="1" x14ac:dyDescent="0.25">
      <c r="A39" s="29" t="s">
        <v>111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idden="1" outlineLevel="1" x14ac:dyDescent="0.25">
      <c r="A40" s="29" t="s">
        <v>112</v>
      </c>
      <c r="B40" s="24">
        <v>3.8800000000000001E-2</v>
      </c>
      <c r="C40" s="24">
        <v>0</v>
      </c>
      <c r="D40" s="24">
        <v>49.3</v>
      </c>
      <c r="E40" s="24">
        <v>1.8700000000000001E-2</v>
      </c>
      <c r="F40" s="24">
        <v>0</v>
      </c>
      <c r="G40" s="24">
        <v>100000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0.72</v>
      </c>
      <c r="R40" s="24">
        <v>0</v>
      </c>
    </row>
    <row r="41" spans="1:18" collapsed="1" x14ac:dyDescent="0.25">
      <c r="A41" s="29" t="s">
        <v>103</v>
      </c>
    </row>
    <row r="42" spans="1:18" hidden="1" outlineLevel="1" x14ac:dyDescent="0.25">
      <c r="A42" s="31" t="s">
        <v>98</v>
      </c>
      <c r="B42" s="24">
        <v>3.9E-2</v>
      </c>
      <c r="C42" s="24">
        <v>0</v>
      </c>
      <c r="D42" s="24">
        <v>40.315100000000001</v>
      </c>
      <c r="E42" s="24">
        <v>1.9E-2</v>
      </c>
      <c r="F42" s="24">
        <v>0</v>
      </c>
      <c r="G42" s="24">
        <v>100000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0.71</v>
      </c>
      <c r="R42" s="24">
        <v>3.7000000000000002E-3</v>
      </c>
    </row>
    <row r="43" spans="1:18" hidden="1" outlineLevel="1" x14ac:dyDescent="0.25">
      <c r="A43" s="29" t="s">
        <v>97</v>
      </c>
      <c r="B43" s="24">
        <v>4.3229999999999998E-2</v>
      </c>
      <c r="C43" s="24">
        <v>4500</v>
      </c>
      <c r="D43" s="24">
        <v>0</v>
      </c>
      <c r="E43" s="24">
        <v>2.0400000000000001E-2</v>
      </c>
      <c r="F43" s="24">
        <v>100000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0.69599999999999995</v>
      </c>
      <c r="R43" s="24">
        <v>0</v>
      </c>
    </row>
    <row r="44" spans="1:18" hidden="1" outlineLevel="1" x14ac:dyDescent="0.25">
      <c r="A44" s="29" t="s">
        <v>99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</row>
    <row r="45" spans="1:18" hidden="1" outlineLevel="1" x14ac:dyDescent="0.25">
      <c r="A45" s="29" t="s">
        <v>100</v>
      </c>
      <c r="B45" s="24">
        <v>4.58E-2</v>
      </c>
      <c r="C45" s="24">
        <v>2500</v>
      </c>
      <c r="D45" s="24">
        <v>0</v>
      </c>
      <c r="E45" s="24">
        <v>2.8400000000000002E-2</v>
      </c>
      <c r="F45" s="24">
        <v>2000</v>
      </c>
      <c r="G45" s="24">
        <v>0</v>
      </c>
      <c r="H45" s="24">
        <v>1.77E-2</v>
      </c>
      <c r="I45" s="24">
        <v>100000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0.62639999999999996</v>
      </c>
      <c r="R45" s="24">
        <v>6.0000000000000001E-3</v>
      </c>
    </row>
    <row r="46" spans="1:18" hidden="1" outlineLevel="1" x14ac:dyDescent="0.25">
      <c r="A46" s="29" t="s">
        <v>101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0.02</v>
      </c>
    </row>
    <row r="47" spans="1:18" hidden="1" outlineLevel="1" x14ac:dyDescent="0.25">
      <c r="A47" s="29" t="s">
        <v>102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1:18" s="32" customFormat="1" hidden="1" outlineLevel="1" x14ac:dyDescent="0.25">
      <c r="A48" s="31" t="s">
        <v>96</v>
      </c>
      <c r="B48" s="32">
        <v>3.5000000000000003E-2</v>
      </c>
      <c r="C48" s="32">
        <v>0</v>
      </c>
      <c r="D48" s="32">
        <v>100000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0.69</v>
      </c>
      <c r="R48" s="32">
        <v>5.4999999999999997E-3</v>
      </c>
    </row>
    <row r="49" spans="1:18" s="32" customFormat="1" collapsed="1" x14ac:dyDescent="0.25">
      <c r="A49" s="29" t="s">
        <v>95</v>
      </c>
    </row>
    <row r="50" spans="1:18" s="32" customFormat="1" hidden="1" outlineLevel="1" x14ac:dyDescent="0.25">
      <c r="A50" s="31" t="s">
        <v>91</v>
      </c>
      <c r="B50" s="32">
        <v>3.8510000000000003E-2</v>
      </c>
      <c r="C50" s="32">
        <v>2500</v>
      </c>
      <c r="D50" s="32">
        <v>0</v>
      </c>
      <c r="E50" s="32">
        <v>2.9950000000000001E-2</v>
      </c>
      <c r="F50" s="32">
        <v>2000</v>
      </c>
      <c r="G50" s="32">
        <v>0</v>
      </c>
      <c r="H50" s="32">
        <v>1.558E-2</v>
      </c>
      <c r="I50" s="32">
        <v>100000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0.65720000000000001</v>
      </c>
      <c r="R50" s="32">
        <v>5.4999999999999997E-3</v>
      </c>
    </row>
    <row r="51" spans="1:18" s="32" customFormat="1" hidden="1" outlineLevel="1" x14ac:dyDescent="0.25">
      <c r="A51" s="31" t="s">
        <v>90</v>
      </c>
      <c r="B51" s="32">
        <v>3.8510000000000003E-2</v>
      </c>
      <c r="C51" s="32">
        <v>2500</v>
      </c>
      <c r="D51" s="32">
        <v>0</v>
      </c>
      <c r="E51" s="32">
        <v>2.9950000000000001E-2</v>
      </c>
      <c r="F51" s="32">
        <v>2000</v>
      </c>
      <c r="G51" s="32">
        <v>0</v>
      </c>
      <c r="H51" s="32">
        <v>1.558E-2</v>
      </c>
      <c r="I51" s="32">
        <v>100000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0.65720000000000001</v>
      </c>
      <c r="R51" s="32">
        <v>5.4999999999999997E-3</v>
      </c>
    </row>
    <row r="52" spans="1:18" s="32" customFormat="1" hidden="1" outlineLevel="1" x14ac:dyDescent="0.25">
      <c r="A52" s="31" t="s">
        <v>81</v>
      </c>
      <c r="B52" s="32">
        <v>3.61E-2</v>
      </c>
      <c r="C52" s="32">
        <v>0</v>
      </c>
      <c r="D52" s="32">
        <v>49.315100000000001</v>
      </c>
      <c r="E52" s="32">
        <v>1.8700000000000001E-2</v>
      </c>
      <c r="F52" s="32">
        <v>0</v>
      </c>
      <c r="G52" s="32">
        <v>100000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0.63849999999999996</v>
      </c>
      <c r="R52" s="32">
        <v>0</v>
      </c>
    </row>
    <row r="53" spans="1:18" s="32" customFormat="1" hidden="1" outlineLevel="1" x14ac:dyDescent="0.25">
      <c r="A53" s="31" t="s">
        <v>89</v>
      </c>
      <c r="B53" s="32">
        <v>3.6450000000000003E-2</v>
      </c>
      <c r="C53" s="32">
        <v>0</v>
      </c>
      <c r="D53" s="32">
        <v>49.315100000000001</v>
      </c>
      <c r="E53" s="32">
        <v>1.6330000000000001E-2</v>
      </c>
      <c r="F53" s="32">
        <v>0</v>
      </c>
      <c r="G53" s="32">
        <v>100000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0.65</v>
      </c>
      <c r="R53" s="32">
        <v>3.7000000000000002E-3</v>
      </c>
    </row>
    <row r="54" spans="1:18" s="32" customFormat="1" hidden="1" outlineLevel="1" x14ac:dyDescent="0.25">
      <c r="A54" s="31" t="s">
        <v>82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</row>
    <row r="55" spans="1:18" s="32" customFormat="1" hidden="1" outlineLevel="1" x14ac:dyDescent="0.25">
      <c r="A55" s="31" t="s">
        <v>86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1:18" s="32" customFormat="1" hidden="1" outlineLevel="1" x14ac:dyDescent="0.25">
      <c r="A56" s="31" t="s">
        <v>93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7" spans="1:18" s="32" customFormat="1" hidden="1" outlineLevel="1" x14ac:dyDescent="0.25">
      <c r="A57" s="31" t="s">
        <v>85</v>
      </c>
      <c r="B57" s="32">
        <v>4.07E-2</v>
      </c>
      <c r="C57" s="32">
        <v>2500</v>
      </c>
      <c r="D57" s="32">
        <v>0</v>
      </c>
      <c r="E57" s="32">
        <v>2.52E-2</v>
      </c>
      <c r="F57" s="32">
        <v>2000</v>
      </c>
      <c r="G57" s="32">
        <v>0</v>
      </c>
      <c r="H57" s="32">
        <v>1.5699999999999999E-2</v>
      </c>
      <c r="I57" s="32">
        <v>100000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0.62209999999999999</v>
      </c>
      <c r="R57" s="32">
        <v>6.0000000000000001E-3</v>
      </c>
    </row>
    <row r="58" spans="1:18" s="32" customFormat="1" hidden="1" outlineLevel="1" x14ac:dyDescent="0.25">
      <c r="A58" s="31" t="s">
        <v>84</v>
      </c>
      <c r="B58" s="32">
        <v>3.6119999999999999E-2</v>
      </c>
      <c r="C58" s="32">
        <v>0</v>
      </c>
      <c r="D58" s="32">
        <v>27.4</v>
      </c>
      <c r="E58" s="32">
        <v>3.5938999999999999E-2</v>
      </c>
      <c r="F58" s="32">
        <v>0</v>
      </c>
      <c r="G58" s="32">
        <v>21.9</v>
      </c>
      <c r="H58" s="32">
        <v>2.2575000000000001E-2</v>
      </c>
      <c r="I58" s="32">
        <v>0</v>
      </c>
      <c r="J58" s="32">
        <v>100000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0.7802</v>
      </c>
      <c r="R58" s="32">
        <v>3.5999999999999999E-3</v>
      </c>
    </row>
    <row r="59" spans="1:18" s="32" customFormat="1" hidden="1" outlineLevel="1" x14ac:dyDescent="0.25">
      <c r="A59" s="31" t="s">
        <v>87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</row>
    <row r="60" spans="1:18" s="32" customFormat="1" hidden="1" outlineLevel="1" x14ac:dyDescent="0.25">
      <c r="A60" s="31" t="s">
        <v>83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1.7000000000000001E-2</v>
      </c>
    </row>
    <row r="61" spans="1:18" s="32" customFormat="1" hidden="1" outlineLevel="1" x14ac:dyDescent="0.25">
      <c r="A61" s="31" t="s">
        <v>94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1.21E-2</v>
      </c>
    </row>
    <row r="62" spans="1:18" s="32" customFormat="1" hidden="1" outlineLevel="1" x14ac:dyDescent="0.25">
      <c r="A62" s="31" t="s">
        <v>88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6.0000000000000001E-3</v>
      </c>
    </row>
    <row r="63" spans="1:18" s="32" customFormat="1" collapsed="1" x14ac:dyDescent="0.25">
      <c r="A63" s="31" t="s">
        <v>92</v>
      </c>
    </row>
    <row r="64" spans="1:18" s="32" customFormat="1" hidden="1" outlineLevel="1" x14ac:dyDescent="0.25">
      <c r="A64" s="31" t="s">
        <v>69</v>
      </c>
      <c r="B64" s="32">
        <v>4.2610000000000002E-2</v>
      </c>
      <c r="C64" s="32">
        <v>2500</v>
      </c>
      <c r="D64" s="32">
        <v>0</v>
      </c>
      <c r="E64" s="32">
        <v>3.5369999999999999E-2</v>
      </c>
      <c r="F64" s="32">
        <v>2000</v>
      </c>
      <c r="G64" s="32">
        <v>0</v>
      </c>
      <c r="H64" s="32">
        <v>1.745E-2</v>
      </c>
      <c r="I64" s="32">
        <v>100000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0.72460000000000002</v>
      </c>
      <c r="R64" s="32">
        <v>6.0000000000000001E-3</v>
      </c>
    </row>
    <row r="65" spans="1:18" s="32" customFormat="1" hidden="1" outlineLevel="1" x14ac:dyDescent="0.25">
      <c r="A65" s="31" t="s">
        <v>70</v>
      </c>
      <c r="B65" s="32">
        <v>4.2610000000000002E-2</v>
      </c>
      <c r="C65" s="32">
        <v>2500</v>
      </c>
      <c r="D65" s="32">
        <v>0</v>
      </c>
      <c r="E65" s="32">
        <v>3.5369999999999999E-2</v>
      </c>
      <c r="F65" s="32">
        <v>2000</v>
      </c>
      <c r="G65" s="32">
        <v>0</v>
      </c>
      <c r="H65" s="32">
        <v>1.745E-2</v>
      </c>
      <c r="I65" s="32">
        <v>100000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0.72460000000000002</v>
      </c>
      <c r="R65" s="32">
        <v>6.0000000000000001E-3</v>
      </c>
    </row>
    <row r="66" spans="1:18" s="32" customFormat="1" hidden="1" outlineLevel="1" x14ac:dyDescent="0.25">
      <c r="A66" s="31" t="s">
        <v>66</v>
      </c>
      <c r="B66" s="32">
        <v>4.0800000000000003E-2</v>
      </c>
      <c r="C66" s="32">
        <v>4500</v>
      </c>
      <c r="D66" s="32">
        <v>0</v>
      </c>
      <c r="E66" s="32">
        <v>2.12E-2</v>
      </c>
      <c r="F66" s="32">
        <v>100000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0.72209999999999996</v>
      </c>
      <c r="R66" s="32">
        <v>0</v>
      </c>
    </row>
    <row r="67" spans="1:18" s="32" customFormat="1" hidden="1" outlineLevel="1" x14ac:dyDescent="0.25">
      <c r="A67" s="31" t="s">
        <v>71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6.0000000000000001E-3</v>
      </c>
    </row>
    <row r="68" spans="1:18" s="32" customFormat="1" hidden="1" outlineLevel="1" x14ac:dyDescent="0.25">
      <c r="A68" s="31" t="s">
        <v>54</v>
      </c>
      <c r="B68" s="32">
        <v>0.04</v>
      </c>
      <c r="C68" s="32">
        <v>0</v>
      </c>
      <c r="D68" s="32">
        <v>27.4</v>
      </c>
      <c r="E68" s="32">
        <v>3.9800000000000002E-2</v>
      </c>
      <c r="F68" s="32">
        <v>0</v>
      </c>
      <c r="G68" s="32">
        <v>21.9</v>
      </c>
      <c r="H68" s="32">
        <v>2.5000000000000001E-2</v>
      </c>
      <c r="I68" s="32">
        <v>0</v>
      </c>
      <c r="J68" s="32">
        <v>100000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0.86399999999999999</v>
      </c>
      <c r="R68" s="32">
        <v>0</v>
      </c>
    </row>
    <row r="69" spans="1:18" s="32" customFormat="1" hidden="1" outlineLevel="1" x14ac:dyDescent="0.25">
      <c r="A69" s="31" t="s">
        <v>55</v>
      </c>
      <c r="B69" s="32">
        <v>0.04</v>
      </c>
      <c r="C69" s="32">
        <v>0</v>
      </c>
      <c r="D69" s="32">
        <v>27.4</v>
      </c>
      <c r="E69" s="32">
        <v>3.9800000000000002E-2</v>
      </c>
      <c r="F69" s="32">
        <v>0</v>
      </c>
      <c r="G69" s="32">
        <v>21.9</v>
      </c>
      <c r="H69" s="32">
        <v>2.5000000000000001E-2</v>
      </c>
      <c r="I69" s="32">
        <v>0</v>
      </c>
      <c r="J69" s="32">
        <v>100000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0.86399999999999999</v>
      </c>
      <c r="R69" s="32">
        <v>0</v>
      </c>
    </row>
    <row r="70" spans="1:18" s="23" customFormat="1" hidden="1" outlineLevel="1" x14ac:dyDescent="0.25">
      <c r="A70" s="33" t="s">
        <v>57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3">
        <v>0</v>
      </c>
      <c r="R70" s="23">
        <v>0</v>
      </c>
    </row>
    <row r="71" spans="1:18" s="32" customFormat="1" hidden="1" outlineLevel="1" x14ac:dyDescent="0.25">
      <c r="A71" s="31" t="s">
        <v>59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</row>
    <row r="72" spans="1:18" s="32" customFormat="1" hidden="1" outlineLevel="1" x14ac:dyDescent="0.25">
      <c r="A72" s="31" t="s">
        <v>72</v>
      </c>
      <c r="B72" s="32">
        <v>4.1169999999999998E-2</v>
      </c>
      <c r="C72" s="32">
        <v>0</v>
      </c>
      <c r="D72" s="32">
        <v>49.315100000000001</v>
      </c>
      <c r="E72" s="32">
        <v>1.882E-2</v>
      </c>
      <c r="F72" s="32">
        <v>0</v>
      </c>
      <c r="G72" s="32">
        <v>100000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0.68589999999999995</v>
      </c>
      <c r="R72" s="32">
        <v>6.0000000000000001E-3</v>
      </c>
    </row>
    <row r="73" spans="1:18" s="32" customFormat="1" hidden="1" outlineLevel="1" x14ac:dyDescent="0.25">
      <c r="A73" s="31" t="s">
        <v>68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1.7000000000000001E-2</v>
      </c>
    </row>
    <row r="74" spans="1:18" s="32" customFormat="1" hidden="1" outlineLevel="1" x14ac:dyDescent="0.25">
      <c r="A74" s="31" t="s">
        <v>67</v>
      </c>
      <c r="B74" s="32">
        <v>3.2199999999999999E-2</v>
      </c>
      <c r="C74" s="32">
        <v>4500</v>
      </c>
      <c r="D74" s="32">
        <v>0</v>
      </c>
      <c r="E74" s="32">
        <v>2.1899999999999999E-2</v>
      </c>
      <c r="F74" s="32">
        <v>100000</v>
      </c>
      <c r="G74" s="32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0.76200000000000001</v>
      </c>
      <c r="R74" s="32">
        <v>6.0000000000000001E-3</v>
      </c>
    </row>
    <row r="75" spans="1:18" s="32" customFormat="1" hidden="1" outlineLevel="1" x14ac:dyDescent="0.25">
      <c r="A75" s="31" t="s">
        <v>51</v>
      </c>
      <c r="B75" s="32">
        <v>4.0300000000000002E-2</v>
      </c>
      <c r="C75" s="32">
        <v>4500</v>
      </c>
      <c r="D75" s="32">
        <v>0</v>
      </c>
      <c r="E75" s="32">
        <v>2.1100000000000001E-2</v>
      </c>
      <c r="F75" s="32">
        <v>100000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0.71109999999999995</v>
      </c>
      <c r="R75" s="32">
        <v>0</v>
      </c>
    </row>
    <row r="76" spans="1:18" s="32" customFormat="1" collapsed="1" x14ac:dyDescent="0.25">
      <c r="A76" s="31" t="s">
        <v>73</v>
      </c>
    </row>
    <row r="77" spans="1:18" s="32" customFormat="1" ht="15" hidden="1" customHeight="1" outlineLevel="1" x14ac:dyDescent="0.25">
      <c r="A77" s="31" t="s">
        <v>65</v>
      </c>
      <c r="B77" s="32">
        <v>4.0300000000000002E-2</v>
      </c>
      <c r="C77" s="32">
        <v>4500</v>
      </c>
      <c r="D77" s="32">
        <v>0</v>
      </c>
      <c r="E77" s="32">
        <v>2.1100000000000001E-2</v>
      </c>
      <c r="F77" s="32">
        <v>100000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0.71109999999999995</v>
      </c>
      <c r="R77" s="32">
        <v>0</v>
      </c>
    </row>
    <row r="78" spans="1:18" s="32" customFormat="1" ht="15" hidden="1" customHeight="1" outlineLevel="1" x14ac:dyDescent="0.25">
      <c r="A78" s="31" t="s">
        <v>62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6.0000000000000001E-3</v>
      </c>
    </row>
    <row r="79" spans="1:18" s="32" customFormat="1" ht="15" hidden="1" customHeight="1" outlineLevel="1" x14ac:dyDescent="0.25">
      <c r="A79" s="31" t="s">
        <v>63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6.0000000000000001E-3</v>
      </c>
    </row>
    <row r="80" spans="1:18" s="32" customFormat="1" ht="15" hidden="1" customHeight="1" outlineLevel="1" x14ac:dyDescent="0.25">
      <c r="A80" s="31" t="s">
        <v>64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6.0000000000000001E-3</v>
      </c>
    </row>
    <row r="81" spans="1:18" s="32" customFormat="1" ht="13.5" hidden="1" customHeight="1" outlineLevel="1" x14ac:dyDescent="0.25">
      <c r="A81" s="31" t="s">
        <v>52</v>
      </c>
      <c r="B81" s="32">
        <v>3.9280000000000002E-2</v>
      </c>
      <c r="C81" s="32">
        <v>0</v>
      </c>
      <c r="D81" s="32">
        <v>27.4</v>
      </c>
      <c r="E81" s="32">
        <v>3.0800000000000001E-2</v>
      </c>
      <c r="F81" s="32">
        <v>0</v>
      </c>
      <c r="G81" s="32">
        <v>21.9</v>
      </c>
      <c r="H81" s="32">
        <v>2.2579999999999999E-2</v>
      </c>
      <c r="I81" s="32">
        <v>0</v>
      </c>
      <c r="J81" s="32">
        <v>100000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0.86599999999999999</v>
      </c>
      <c r="R81" s="32">
        <v>0</v>
      </c>
    </row>
    <row r="82" spans="1:18" s="32" customFormat="1" ht="15" hidden="1" customHeight="1" outlineLevel="1" x14ac:dyDescent="0.25">
      <c r="A82" s="31" t="s">
        <v>53</v>
      </c>
      <c r="B82" s="32">
        <v>3.9280000000000002E-2</v>
      </c>
      <c r="C82" s="32">
        <v>0</v>
      </c>
      <c r="D82" s="32">
        <v>27.4</v>
      </c>
      <c r="E82" s="32">
        <v>3.0800000000000001E-2</v>
      </c>
      <c r="F82" s="32">
        <v>0</v>
      </c>
      <c r="G82" s="32">
        <v>21.9</v>
      </c>
      <c r="H82" s="32">
        <v>2.2579999999999999E-2</v>
      </c>
      <c r="I82" s="32">
        <v>0</v>
      </c>
      <c r="J82" s="32">
        <v>100000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0.86599999999999999</v>
      </c>
      <c r="R82" s="32">
        <v>0</v>
      </c>
    </row>
    <row r="83" spans="1:18" s="32" customFormat="1" ht="15" hidden="1" customHeight="1" outlineLevel="1" x14ac:dyDescent="0.25">
      <c r="A83" s="31" t="s">
        <v>56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1:18" s="32" customFormat="1" ht="16.5" hidden="1" customHeight="1" outlineLevel="1" x14ac:dyDescent="0.25">
      <c r="A84" s="31" t="s">
        <v>58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0</v>
      </c>
    </row>
    <row r="85" spans="1:18" s="32" customFormat="1" ht="15" hidden="1" customHeight="1" outlineLevel="1" x14ac:dyDescent="0.25">
      <c r="A85" s="31" t="s">
        <v>60</v>
      </c>
      <c r="B85" s="32">
        <v>3.986E-2</v>
      </c>
      <c r="C85" s="32">
        <v>0</v>
      </c>
      <c r="D85" s="32">
        <v>49.315100000000001</v>
      </c>
      <c r="E85" s="32">
        <v>1.857E-2</v>
      </c>
      <c r="F85" s="32">
        <v>0</v>
      </c>
      <c r="G85" s="32">
        <v>10000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0.64729999999999999</v>
      </c>
      <c r="R85" s="32">
        <v>6.0000000000000001E-3</v>
      </c>
    </row>
    <row r="86" spans="1:18" s="32" customFormat="1" ht="15" hidden="1" customHeight="1" outlineLevel="1" x14ac:dyDescent="0.25">
      <c r="A86" s="31" t="s">
        <v>61</v>
      </c>
      <c r="B86" s="32">
        <v>4.1169999999999998E-2</v>
      </c>
      <c r="C86" s="32">
        <v>0</v>
      </c>
      <c r="D86" s="32">
        <v>49.315100000000001</v>
      </c>
      <c r="E86" s="32">
        <v>1.882E-2</v>
      </c>
      <c r="F86" s="32">
        <v>0</v>
      </c>
      <c r="G86" s="32">
        <v>10000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0.68589999999999995</v>
      </c>
      <c r="R86" s="32">
        <v>6.0000000000000001E-3</v>
      </c>
    </row>
    <row r="87" spans="1:18" s="23" customFormat="1" collapsed="1" x14ac:dyDescent="0.25">
      <c r="A87" s="31" t="s">
        <v>74</v>
      </c>
    </row>
    <row r="88" spans="1:18" s="23" customFormat="1" x14ac:dyDescent="0.25">
      <c r="A88" s="33"/>
    </row>
    <row r="89" spans="1:18" s="23" customFormat="1" x14ac:dyDescent="0.25">
      <c r="A89" s="33"/>
    </row>
    <row r="90" spans="1:18" s="23" customFormat="1" x14ac:dyDescent="0.25">
      <c r="A90" s="33"/>
    </row>
    <row r="91" spans="1:18" s="23" customFormat="1" x14ac:dyDescent="0.25">
      <c r="A91" s="33"/>
    </row>
    <row r="92" spans="1:18" s="23" customFormat="1" x14ac:dyDescent="0.25">
      <c r="A92" s="33"/>
    </row>
    <row r="93" spans="1:18" s="23" customFormat="1" x14ac:dyDescent="0.25">
      <c r="A93" s="33"/>
    </row>
    <row r="94" spans="1:18" s="23" customFormat="1" x14ac:dyDescent="0.25">
      <c r="A94" s="33"/>
    </row>
    <row r="95" spans="1:18" s="23" customFormat="1" x14ac:dyDescent="0.25">
      <c r="A95" s="33"/>
    </row>
    <row r="96" spans="1:18" s="23" customFormat="1" x14ac:dyDescent="0.25">
      <c r="A96" s="33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4:D40"/>
  <sheetViews>
    <sheetView topLeftCell="C1" workbookViewId="0">
      <selection activeCell="D37" sqref="D37"/>
    </sheetView>
  </sheetViews>
  <sheetFormatPr defaultRowHeight="15" x14ac:dyDescent="0.25"/>
  <cols>
    <col min="4" max="4" width="87.85546875" customWidth="1"/>
  </cols>
  <sheetData>
    <row r="4" spans="4:4" x14ac:dyDescent="0.25">
      <c r="D4" t="s">
        <v>123</v>
      </c>
    </row>
    <row r="5" spans="4:4" x14ac:dyDescent="0.25">
      <c r="D5" s="30" t="s">
        <v>48</v>
      </c>
    </row>
    <row r="6" spans="4:4" x14ac:dyDescent="0.25">
      <c r="D6" s="30" t="s">
        <v>49</v>
      </c>
    </row>
    <row r="7" spans="4:4" x14ac:dyDescent="0.25">
      <c r="D7" s="30" t="s">
        <v>121</v>
      </c>
    </row>
    <row r="8" spans="4:4" x14ac:dyDescent="0.25">
      <c r="D8" s="30" t="s">
        <v>50</v>
      </c>
    </row>
    <row r="14" spans="4:4" x14ac:dyDescent="0.25">
      <c r="D14" s="30" t="s">
        <v>122</v>
      </c>
    </row>
    <row r="15" spans="4:4" x14ac:dyDescent="0.25">
      <c r="D15" s="30" t="s">
        <v>43</v>
      </c>
    </row>
    <row r="16" spans="4:4" x14ac:dyDescent="0.25">
      <c r="D16" s="30" t="s">
        <v>148</v>
      </c>
    </row>
    <row r="17" spans="4:4" x14ac:dyDescent="0.25">
      <c r="D17" s="30" t="s">
        <v>44</v>
      </c>
    </row>
    <row r="18" spans="4:4" x14ac:dyDescent="0.25">
      <c r="D18" s="30"/>
    </row>
    <row r="19" spans="4:4" x14ac:dyDescent="0.25">
      <c r="D19" s="30" t="s">
        <v>147</v>
      </c>
    </row>
    <row r="20" spans="4:4" x14ac:dyDescent="0.25">
      <c r="D20" s="30" t="s">
        <v>144</v>
      </c>
    </row>
    <row r="21" spans="4:4" x14ac:dyDescent="0.25">
      <c r="D21" s="30" t="s">
        <v>45</v>
      </c>
    </row>
    <row r="22" spans="4:4" x14ac:dyDescent="0.25">
      <c r="D22" s="30" t="s">
        <v>145</v>
      </c>
    </row>
    <row r="23" spans="4:4" x14ac:dyDescent="0.25">
      <c r="D23" s="30" t="s">
        <v>46</v>
      </c>
    </row>
    <row r="24" spans="4:4" x14ac:dyDescent="0.25">
      <c r="D24" s="30" t="s">
        <v>146</v>
      </c>
    </row>
    <row r="25" spans="4:4" x14ac:dyDescent="0.25">
      <c r="D25" s="30"/>
    </row>
    <row r="26" spans="4:4" x14ac:dyDescent="0.25">
      <c r="D26" s="30" t="s">
        <v>47</v>
      </c>
    </row>
    <row r="27" spans="4:4" x14ac:dyDescent="0.25">
      <c r="D27" s="30"/>
    </row>
    <row r="28" spans="4:4" x14ac:dyDescent="0.25">
      <c r="D28" s="30"/>
    </row>
    <row r="29" spans="4:4" x14ac:dyDescent="0.25">
      <c r="D29" s="30"/>
    </row>
    <row r="30" spans="4:4" x14ac:dyDescent="0.25">
      <c r="D30" s="30"/>
    </row>
    <row r="31" spans="4:4" x14ac:dyDescent="0.25">
      <c r="D31" s="30"/>
    </row>
    <row r="32" spans="4:4" x14ac:dyDescent="0.25">
      <c r="D32" s="30"/>
    </row>
    <row r="33" spans="4:4" x14ac:dyDescent="0.25">
      <c r="D33" s="30"/>
    </row>
    <row r="34" spans="4:4" x14ac:dyDescent="0.25">
      <c r="D34" s="30"/>
    </row>
    <row r="36" spans="4:4" x14ac:dyDescent="0.25">
      <c r="D36" s="30"/>
    </row>
    <row r="37" spans="4:4" x14ac:dyDescent="0.25">
      <c r="D37" s="30"/>
    </row>
    <row r="38" spans="4:4" x14ac:dyDescent="0.25">
      <c r="D38" s="30"/>
    </row>
    <row r="39" spans="4:4" x14ac:dyDescent="0.25">
      <c r="D39" s="30"/>
    </row>
    <row r="40" spans="4:4" x14ac:dyDescent="0.25">
      <c r="D40" s="3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Suppliers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Hoyle</dc:creator>
  <cp:lastModifiedBy>Brett Hoyle</cp:lastModifiedBy>
  <dcterms:created xsi:type="dcterms:W3CDTF">2015-01-24T23:39:46Z</dcterms:created>
  <dcterms:modified xsi:type="dcterms:W3CDTF">2021-10-04T09:42:53Z</dcterms:modified>
</cp:coreProperties>
</file>